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13_ncr:1_{0A9FA21E-947D-40C7-8580-9C7A6928ECFA}" xr6:coauthVersionLast="47" xr6:coauthVersionMax="47" xr10:uidLastSave="{00000000-0000-0000-0000-000000000000}"/>
  <bookViews>
    <workbookView xWindow="-108" yWindow="-108" windowWidth="30936" windowHeight="18696" xr2:uid="{6B10A2CF-9B1A-4FFF-B06A-A3A5916254B7}"/>
  </bookViews>
  <sheets>
    <sheet name="Blad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" i="1" l="1"/>
  <c r="E15" i="1"/>
  <c r="D33" i="1" s="1"/>
  <c r="E33" i="1" s="1"/>
  <c r="D34" i="1"/>
  <c r="E34" i="1" s="1"/>
  <c r="D32" i="1"/>
  <c r="E32" i="1" s="1"/>
  <c r="B32" i="1"/>
  <c r="C32" i="1" s="1"/>
  <c r="L24" i="1"/>
  <c r="L23" i="1"/>
  <c r="O24" i="1"/>
  <c r="O23" i="1"/>
  <c r="E24" i="1"/>
  <c r="E23" i="1"/>
  <c r="B24" i="1"/>
  <c r="F24" i="1" s="1"/>
  <c r="G24" i="1" s="1"/>
  <c r="D35" i="1" s="1"/>
  <c r="B23" i="1"/>
  <c r="F23" i="1" s="1"/>
  <c r="G23" i="1" s="1"/>
  <c r="D19" i="1"/>
  <c r="E19" i="1" s="1"/>
  <c r="D18" i="1"/>
  <c r="B34" i="1" s="1"/>
  <c r="C34" i="1" s="1"/>
  <c r="D14" i="1"/>
  <c r="E14" i="1" s="1"/>
  <c r="B33" i="1" s="1"/>
  <c r="C33" i="1" s="1"/>
  <c r="Q4" i="1"/>
  <c r="Q3" i="1"/>
  <c r="D8" i="1"/>
  <c r="F8" i="1" s="1"/>
  <c r="D7" i="1"/>
  <c r="G7" i="1" s="1"/>
  <c r="D31" i="1" s="1"/>
  <c r="E18" i="1" l="1"/>
  <c r="E8" i="1"/>
  <c r="G8" i="1"/>
  <c r="B31" i="1" s="1"/>
  <c r="C31" i="1" s="1"/>
  <c r="P23" i="1"/>
  <c r="Q23" i="1" s="1"/>
  <c r="B35" i="1" s="1"/>
  <c r="B36" i="1"/>
  <c r="C35" i="1"/>
  <c r="C36" i="1" s="1"/>
  <c r="E31" i="1"/>
  <c r="E7" i="1"/>
  <c r="F7" i="1"/>
  <c r="P24" i="1"/>
  <c r="Q24" i="1" s="1"/>
  <c r="E35" i="1" s="1"/>
  <c r="D36" i="1" l="1"/>
  <c r="D37" i="1" s="1"/>
  <c r="E36" i="1"/>
  <c r="E37" i="1" s="1"/>
</calcChain>
</file>

<file path=xl/sharedStrings.xml><?xml version="1.0" encoding="utf-8"?>
<sst xmlns="http://schemas.openxmlformats.org/spreadsheetml/2006/main" count="67" uniqueCount="35">
  <si>
    <t>kWh</t>
  </si>
  <si>
    <t>Euro 95</t>
  </si>
  <si>
    <t>Elektrisch</t>
  </si>
  <si>
    <t>kWh/100km</t>
  </si>
  <si>
    <t>Benzine</t>
  </si>
  <si>
    <t>km/liter</t>
  </si>
  <si>
    <t>Per km</t>
  </si>
  <si>
    <t>Kilometers</t>
  </si>
  <si>
    <t xml:space="preserve">Peugeot 208 </t>
  </si>
  <si>
    <t xml:space="preserve">Peugeot E-208 </t>
  </si>
  <si>
    <t>Uitvoering</t>
  </si>
  <si>
    <t>GT</t>
  </si>
  <si>
    <t>Kmstand</t>
  </si>
  <si>
    <t>GTLine</t>
  </si>
  <si>
    <t>Prijs</t>
  </si>
  <si>
    <t>Subsidie</t>
  </si>
  <si>
    <t>Gewicht</t>
  </si>
  <si>
    <t>Verzekering</t>
  </si>
  <si>
    <t>Netto</t>
  </si>
  <si>
    <t>Belasting</t>
  </si>
  <si>
    <t>Tarief</t>
  </si>
  <si>
    <t>Per maand</t>
  </si>
  <si>
    <t>Onderhoud</t>
  </si>
  <si>
    <t>Min</t>
  </si>
  <si>
    <t>Max</t>
  </si>
  <si>
    <t>Gemiddeld</t>
  </si>
  <si>
    <t>Afschrijving</t>
  </si>
  <si>
    <t>Aankoop</t>
  </si>
  <si>
    <t>Samenvatting</t>
  </si>
  <si>
    <t>Brandstof</t>
  </si>
  <si>
    <t>Per Maand</t>
  </si>
  <si>
    <t>Totaal</t>
  </si>
  <si>
    <t>Autokosten elektrisch tegenover E10</t>
  </si>
  <si>
    <t>Normaal</t>
  </si>
  <si>
    <t>Negatief voor elektrische auto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</si>
</sst>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5" formatCode="_ &quot;€&quot;\ * #,##0.000_ ;_ &quot;€&quot;\ * \-#,##0.000_ ;_ &quot;€&quot;\ * &quot;-&quot;???_ ;_ @_ 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44" fontId="0" fillId="0" borderId="0" xfId="0" applyNumberFormat="1"/>
    <xf numFmtId="0" fontId="2" fillId="0" borderId="0" xfId="0" applyFont="1" applyAlignment="1">
      <alignment horizontal="center"/>
    </xf>
    <xf numFmtId="165" fontId="0" fillId="2" borderId="0" xfId="0" applyNumberFormat="1" applyFill="1"/>
    <xf numFmtId="0" fontId="0" fillId="2" borderId="0" xfId="0" applyFill="1"/>
    <xf numFmtId="0" fontId="1" fillId="0" borderId="0" xfId="0" applyFont="1"/>
    <xf numFmtId="165" fontId="0" fillId="3" borderId="0" xfId="0" applyNumberFormat="1" applyFill="1"/>
    <xf numFmtId="0" fontId="1" fillId="0" borderId="0" xfId="0" applyFont="1" applyAlignment="1">
      <alignment horizontal="center"/>
    </xf>
    <xf numFmtId="44" fontId="0" fillId="2" borderId="0" xfId="0" applyNumberFormat="1" applyFill="1"/>
    <xf numFmtId="44" fontId="0" fillId="3" borderId="0" xfId="0" applyNumberFormat="1" applyFill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F68E0F-2641-4AC5-9495-DB01E2EC1E51}">
  <dimension ref="A1:Q37"/>
  <sheetViews>
    <sheetView tabSelected="1" workbookViewId="0">
      <selection activeCell="K33" sqref="K33"/>
    </sheetView>
  </sheetViews>
  <sheetFormatPr defaultRowHeight="14.4" x14ac:dyDescent="0.3"/>
  <cols>
    <col min="1" max="1" width="12.6640625" bestFit="1" customWidth="1"/>
    <col min="2" max="2" width="11.33203125" bestFit="1" customWidth="1"/>
    <col min="3" max="3" width="11.109375" bestFit="1" customWidth="1"/>
    <col min="4" max="4" width="11.33203125" bestFit="1" customWidth="1"/>
    <col min="5" max="5" width="10.33203125" bestFit="1" customWidth="1"/>
    <col min="6" max="7" width="11.33203125" bestFit="1" customWidth="1"/>
    <col min="11" max="11" width="10.88671875" bestFit="1" customWidth="1"/>
    <col min="12" max="12" width="11.33203125" bestFit="1" customWidth="1"/>
    <col min="13" max="13" width="17.33203125" bestFit="1" customWidth="1"/>
    <col min="14" max="14" width="11.33203125" bestFit="1" customWidth="1"/>
    <col min="15" max="15" width="10.33203125" bestFit="1" customWidth="1"/>
    <col min="16" max="16" width="11.33203125" bestFit="1" customWidth="1"/>
    <col min="17" max="17" width="10.33203125" bestFit="1" customWidth="1"/>
    <col min="19" max="19" width="11.33203125" bestFit="1" customWidth="1"/>
  </cols>
  <sheetData>
    <row r="1" spans="1:17" ht="28.8" x14ac:dyDescent="0.55000000000000004">
      <c r="A1" s="2" t="s">
        <v>32</v>
      </c>
      <c r="B1" s="2"/>
      <c r="C1" s="2"/>
      <c r="D1" s="2"/>
      <c r="E1" s="2"/>
      <c r="F1" s="2"/>
      <c r="G1" s="2"/>
      <c r="H1" s="2"/>
      <c r="I1" s="2"/>
    </row>
    <row r="2" spans="1:17" x14ac:dyDescent="0.3">
      <c r="L2" s="5" t="s">
        <v>10</v>
      </c>
      <c r="M2" s="5" t="s">
        <v>12</v>
      </c>
      <c r="N2" s="5" t="s">
        <v>14</v>
      </c>
      <c r="O2" s="5" t="s">
        <v>15</v>
      </c>
      <c r="P2" s="5" t="s">
        <v>16</v>
      </c>
      <c r="Q2" s="5" t="s">
        <v>18</v>
      </c>
    </row>
    <row r="3" spans="1:17" x14ac:dyDescent="0.3">
      <c r="A3" s="5" t="s">
        <v>0</v>
      </c>
      <c r="B3" s="3">
        <v>0.35</v>
      </c>
      <c r="K3" t="s">
        <v>8</v>
      </c>
      <c r="L3" t="s">
        <v>13</v>
      </c>
      <c r="M3">
        <v>31000</v>
      </c>
      <c r="N3" s="8">
        <v>20495</v>
      </c>
      <c r="O3" s="8">
        <v>0</v>
      </c>
      <c r="P3">
        <v>1065</v>
      </c>
      <c r="Q3" s="1">
        <f>N3-O3</f>
        <v>20495</v>
      </c>
    </row>
    <row r="4" spans="1:17" x14ac:dyDescent="0.3">
      <c r="A4" s="5" t="s">
        <v>1</v>
      </c>
      <c r="B4" s="3">
        <v>1.889</v>
      </c>
      <c r="K4" t="s">
        <v>9</v>
      </c>
      <c r="L4" t="s">
        <v>11</v>
      </c>
      <c r="M4">
        <v>29000</v>
      </c>
      <c r="N4" s="8">
        <v>20195</v>
      </c>
      <c r="O4" s="8">
        <v>2000</v>
      </c>
      <c r="P4">
        <v>1430</v>
      </c>
      <c r="Q4" s="1">
        <f>N4-O4</f>
        <v>18195</v>
      </c>
    </row>
    <row r="5" spans="1:17" x14ac:dyDescent="0.3">
      <c r="A5" s="5"/>
      <c r="E5" s="7" t="s">
        <v>7</v>
      </c>
      <c r="F5" s="7"/>
      <c r="G5" s="7"/>
    </row>
    <row r="6" spans="1:17" x14ac:dyDescent="0.3">
      <c r="A6" s="5"/>
      <c r="D6" s="5" t="s">
        <v>6</v>
      </c>
      <c r="E6" s="5">
        <v>10000</v>
      </c>
      <c r="F6" s="5">
        <v>20000</v>
      </c>
      <c r="G6" s="5">
        <v>30000</v>
      </c>
    </row>
    <row r="7" spans="1:17" x14ac:dyDescent="0.3">
      <c r="A7" s="5" t="s">
        <v>2</v>
      </c>
      <c r="B7" s="4">
        <v>18</v>
      </c>
      <c r="C7" t="s">
        <v>3</v>
      </c>
      <c r="D7" s="6">
        <f>B7*B3/100</f>
        <v>6.3E-2</v>
      </c>
      <c r="E7" s="1">
        <f>D7*E6</f>
        <v>630</v>
      </c>
      <c r="F7" s="1">
        <f>D7*F6</f>
        <v>1260</v>
      </c>
      <c r="G7" s="1">
        <f>D7*G6</f>
        <v>1890</v>
      </c>
    </row>
    <row r="8" spans="1:17" x14ac:dyDescent="0.3">
      <c r="A8" s="5" t="s">
        <v>4</v>
      </c>
      <c r="B8" s="4">
        <v>20</v>
      </c>
      <c r="C8" t="s">
        <v>5</v>
      </c>
      <c r="D8" s="6">
        <f>B4/B8</f>
        <v>9.4450000000000006E-2</v>
      </c>
      <c r="E8" s="1">
        <f>D8*E6</f>
        <v>944.50000000000011</v>
      </c>
      <c r="F8" s="1">
        <f>D8*F6</f>
        <v>1889.0000000000002</v>
      </c>
      <c r="G8" s="1">
        <f>D8*G6</f>
        <v>2833.5</v>
      </c>
      <c r="I8" s="1"/>
    </row>
    <row r="10" spans="1:17" x14ac:dyDescent="0.3">
      <c r="B10" s="5" t="s">
        <v>2</v>
      </c>
      <c r="C10" s="5" t="s">
        <v>4</v>
      </c>
    </row>
    <row r="11" spans="1:17" x14ac:dyDescent="0.3">
      <c r="A11" s="5" t="s">
        <v>17</v>
      </c>
      <c r="B11" s="1">
        <v>53.78</v>
      </c>
      <c r="C11" s="1">
        <v>44.98</v>
      </c>
      <c r="E11" s="1"/>
    </row>
    <row r="13" spans="1:17" x14ac:dyDescent="0.3">
      <c r="A13" s="5" t="s">
        <v>19</v>
      </c>
      <c r="B13" s="5" t="s">
        <v>16</v>
      </c>
      <c r="C13" s="5" t="s">
        <v>19</v>
      </c>
      <c r="D13" s="5" t="s">
        <v>20</v>
      </c>
      <c r="E13" s="5" t="s">
        <v>21</v>
      </c>
    </row>
    <row r="14" spans="1:17" x14ac:dyDescent="0.3">
      <c r="A14" s="5" t="s">
        <v>4</v>
      </c>
      <c r="B14">
        <v>1065</v>
      </c>
      <c r="C14" s="8">
        <v>142</v>
      </c>
      <c r="D14" s="1">
        <f>C14</f>
        <v>142</v>
      </c>
      <c r="E14" s="9">
        <f>D14/3</f>
        <v>47.333333333333336</v>
      </c>
    </row>
    <row r="15" spans="1:17" x14ac:dyDescent="0.3">
      <c r="A15" s="5" t="s">
        <v>2</v>
      </c>
      <c r="B15">
        <v>1430</v>
      </c>
      <c r="C15" s="8">
        <v>221</v>
      </c>
      <c r="D15" s="1">
        <f>C15*0.25</f>
        <v>55.25</v>
      </c>
      <c r="E15" s="9">
        <f>D15/3</f>
        <v>18.416666666666668</v>
      </c>
    </row>
    <row r="17" spans="1:17" x14ac:dyDescent="0.3">
      <c r="A17" s="5" t="s">
        <v>22</v>
      </c>
      <c r="B17" s="5" t="s">
        <v>23</v>
      </c>
      <c r="C17" s="5" t="s">
        <v>24</v>
      </c>
      <c r="D17" s="5" t="s">
        <v>25</v>
      </c>
      <c r="E17" s="5" t="s">
        <v>21</v>
      </c>
    </row>
    <row r="18" spans="1:17" x14ac:dyDescent="0.3">
      <c r="A18" s="5" t="s">
        <v>4</v>
      </c>
      <c r="B18" s="8">
        <v>1000</v>
      </c>
      <c r="C18" s="8">
        <v>1300</v>
      </c>
      <c r="D18" s="1">
        <f>(B18+C18)/2</f>
        <v>1150</v>
      </c>
      <c r="E18" s="1">
        <f>D18/12</f>
        <v>95.833333333333329</v>
      </c>
    </row>
    <row r="19" spans="1:17" x14ac:dyDescent="0.3">
      <c r="A19" s="5" t="s">
        <v>2</v>
      </c>
      <c r="B19" s="8">
        <v>550</v>
      </c>
      <c r="C19" s="8">
        <v>900</v>
      </c>
      <c r="D19" s="1">
        <f>(B19+C19)/2</f>
        <v>725</v>
      </c>
      <c r="E19" s="1">
        <f>D19/12</f>
        <v>60.416666666666664</v>
      </c>
    </row>
    <row r="21" spans="1:17" x14ac:dyDescent="0.3">
      <c r="A21" s="7" t="s">
        <v>33</v>
      </c>
      <c r="B21" s="7"/>
      <c r="C21" s="7"/>
      <c r="D21" s="7"/>
      <c r="E21" s="7"/>
      <c r="F21" s="7"/>
      <c r="G21" s="7"/>
      <c r="K21" s="7" t="s">
        <v>34</v>
      </c>
      <c r="L21" s="7"/>
      <c r="M21" s="7"/>
      <c r="N21" s="7"/>
      <c r="O21" s="7"/>
      <c r="P21" s="7"/>
      <c r="Q21" s="7"/>
    </row>
    <row r="22" spans="1:17" x14ac:dyDescent="0.3">
      <c r="A22" s="5" t="s">
        <v>26</v>
      </c>
      <c r="B22" s="5" t="s">
        <v>27</v>
      </c>
      <c r="C22" s="5" t="s">
        <v>23</v>
      </c>
      <c r="D22" s="5" t="s">
        <v>24</v>
      </c>
      <c r="E22" s="5" t="s">
        <v>25</v>
      </c>
      <c r="F22" s="5" t="s">
        <v>26</v>
      </c>
      <c r="G22" s="5" t="s">
        <v>21</v>
      </c>
      <c r="K22" s="5" t="s">
        <v>26</v>
      </c>
      <c r="L22" s="5" t="s">
        <v>27</v>
      </c>
      <c r="M22" s="5" t="s">
        <v>23</v>
      </c>
      <c r="N22" s="5" t="s">
        <v>24</v>
      </c>
      <c r="O22" s="5" t="s">
        <v>25</v>
      </c>
      <c r="P22" s="5" t="s">
        <v>26</v>
      </c>
      <c r="Q22" s="5" t="s">
        <v>21</v>
      </c>
    </row>
    <row r="23" spans="1:17" x14ac:dyDescent="0.3">
      <c r="A23" s="5" t="s">
        <v>4</v>
      </c>
      <c r="B23" s="1">
        <f>Q3</f>
        <v>20495</v>
      </c>
      <c r="C23" s="8">
        <v>6500</v>
      </c>
      <c r="D23" s="8">
        <v>8000</v>
      </c>
      <c r="E23" s="1">
        <f>(C23+D23)/2</f>
        <v>7250</v>
      </c>
      <c r="F23" s="1">
        <f>B23-E23</f>
        <v>13245</v>
      </c>
      <c r="G23" s="9">
        <f>F23/(6*12)</f>
        <v>183.95833333333334</v>
      </c>
      <c r="K23" s="5" t="s">
        <v>4</v>
      </c>
      <c r="L23" s="1">
        <f>Q3</f>
        <v>20495</v>
      </c>
      <c r="M23" s="8">
        <v>6500</v>
      </c>
      <c r="N23" s="8">
        <v>8000</v>
      </c>
      <c r="O23" s="1">
        <f>(M23+N23)/2</f>
        <v>7250</v>
      </c>
      <c r="P23" s="1">
        <f>L23-O23</f>
        <v>13245</v>
      </c>
      <c r="Q23" s="9">
        <f>P23/(6*12)</f>
        <v>183.95833333333334</v>
      </c>
    </row>
    <row r="24" spans="1:17" x14ac:dyDescent="0.3">
      <c r="A24" s="5" t="s">
        <v>2</v>
      </c>
      <c r="B24" s="1">
        <f>Q4</f>
        <v>18195</v>
      </c>
      <c r="C24" s="8">
        <v>8000</v>
      </c>
      <c r="D24" s="8">
        <v>10000</v>
      </c>
      <c r="E24" s="1">
        <f>(C24+D24)/2</f>
        <v>9000</v>
      </c>
      <c r="F24" s="1">
        <f>B24-E24</f>
        <v>9195</v>
      </c>
      <c r="G24" s="9">
        <f>F24/(6*12)</f>
        <v>127.70833333333333</v>
      </c>
      <c r="K24" s="5" t="s">
        <v>2</v>
      </c>
      <c r="L24" s="1">
        <f>Q4</f>
        <v>18195</v>
      </c>
      <c r="M24" s="8">
        <v>5000</v>
      </c>
      <c r="N24" s="8">
        <v>7000</v>
      </c>
      <c r="O24" s="1">
        <f>(M24+N24)/2</f>
        <v>6000</v>
      </c>
      <c r="P24" s="1">
        <f>L24-O24</f>
        <v>12195</v>
      </c>
      <c r="Q24" s="9">
        <f>P24/(6*12)</f>
        <v>169.375</v>
      </c>
    </row>
    <row r="30" spans="1:17" x14ac:dyDescent="0.3">
      <c r="A30" s="5" t="s">
        <v>28</v>
      </c>
      <c r="B30" s="5" t="s">
        <v>4</v>
      </c>
      <c r="C30" s="5" t="s">
        <v>30</v>
      </c>
      <c r="D30" s="5" t="s">
        <v>2</v>
      </c>
      <c r="E30" s="5" t="s">
        <v>21</v>
      </c>
    </row>
    <row r="31" spans="1:17" x14ac:dyDescent="0.3">
      <c r="A31" s="5" t="s">
        <v>29</v>
      </c>
      <c r="B31" s="1">
        <f>G8</f>
        <v>2833.5</v>
      </c>
      <c r="C31" s="1">
        <f>B31/12</f>
        <v>236.125</v>
      </c>
      <c r="D31" s="1">
        <f>G7</f>
        <v>1890</v>
      </c>
      <c r="E31" s="1">
        <f>D31/12</f>
        <v>157.5</v>
      </c>
    </row>
    <row r="32" spans="1:17" x14ac:dyDescent="0.3">
      <c r="A32" s="5" t="s">
        <v>17</v>
      </c>
      <c r="B32" s="1">
        <f>C11*12</f>
        <v>539.76</v>
      </c>
      <c r="C32" s="1">
        <f>B32/12</f>
        <v>44.98</v>
      </c>
      <c r="D32" s="1">
        <f>B11*12</f>
        <v>645.36</v>
      </c>
      <c r="E32" s="1">
        <f>D32/12</f>
        <v>53.78</v>
      </c>
    </row>
    <row r="33" spans="1:5" x14ac:dyDescent="0.3">
      <c r="A33" s="5" t="s">
        <v>19</v>
      </c>
      <c r="B33" s="1">
        <f>E14*12</f>
        <v>568</v>
      </c>
      <c r="C33" s="1">
        <f>B33/12</f>
        <v>47.333333333333336</v>
      </c>
      <c r="D33" s="1">
        <f>E15*12</f>
        <v>221</v>
      </c>
      <c r="E33" s="1">
        <f>D33/12</f>
        <v>18.416666666666668</v>
      </c>
    </row>
    <row r="34" spans="1:5" x14ac:dyDescent="0.3">
      <c r="A34" s="5" t="s">
        <v>22</v>
      </c>
      <c r="B34" s="1">
        <f>D18</f>
        <v>1150</v>
      </c>
      <c r="C34" s="1">
        <f>B34/12</f>
        <v>95.833333333333329</v>
      </c>
      <c r="D34" s="1">
        <f>D19</f>
        <v>725</v>
      </c>
      <c r="E34" s="1">
        <f>D34/12</f>
        <v>60.416666666666664</v>
      </c>
    </row>
    <row r="35" spans="1:5" x14ac:dyDescent="0.3">
      <c r="A35" s="5" t="s">
        <v>26</v>
      </c>
      <c r="B35" s="1">
        <f>Q23*12</f>
        <v>2207.5</v>
      </c>
      <c r="C35" s="1">
        <f>B35/12</f>
        <v>183.95833333333334</v>
      </c>
      <c r="D35" s="1">
        <f>G24*12</f>
        <v>1532.5</v>
      </c>
      <c r="E35" s="1">
        <f>D35/12</f>
        <v>127.70833333333333</v>
      </c>
    </row>
    <row r="36" spans="1:5" x14ac:dyDescent="0.3">
      <c r="A36" s="5" t="s">
        <v>31</v>
      </c>
      <c r="B36" s="1">
        <f>SUM(B31:B35)</f>
        <v>7298.76</v>
      </c>
      <c r="C36" s="1">
        <f>SUM(C31:C35)</f>
        <v>608.23</v>
      </c>
      <c r="D36" s="1">
        <f>SUM(D31:D35)</f>
        <v>5013.8600000000006</v>
      </c>
      <c r="E36" s="1">
        <f>SUM(E31:E35)</f>
        <v>417.82166666666666</v>
      </c>
    </row>
    <row r="37" spans="1:5" x14ac:dyDescent="0.3">
      <c r="D37" s="1">
        <f>B36-D36</f>
        <v>2284.8999999999996</v>
      </c>
      <c r="E37" s="1">
        <f>C36-E36</f>
        <v>190.40833333333336</v>
      </c>
    </row>
  </sheetData>
  <mergeCells count="4">
    <mergeCell ref="A1:I1"/>
    <mergeCell ref="E5:G5"/>
    <mergeCell ref="A21:G21"/>
    <mergeCell ref="K21:Q2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Kleinman</dc:creator>
  <cp:lastModifiedBy>Martin Kleinman</cp:lastModifiedBy>
  <dcterms:created xsi:type="dcterms:W3CDTF">2024-12-28T16:08:02Z</dcterms:created>
  <dcterms:modified xsi:type="dcterms:W3CDTF">2024-12-28T17:32:19Z</dcterms:modified>
</cp:coreProperties>
</file>